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Economia na Estrutura" sheetId="1" r:id="rId1"/>
    <sheet name="Memória de cálculo" sheetId="2" r:id="rId2"/>
    <sheet name="Memória de cálc" sheetId="3" r:id="rId3"/>
  </sheets>
  <definedNames/>
  <calcPr fullCalcOnLoad="1"/>
</workbook>
</file>

<file path=xl/sharedStrings.xml><?xml version="1.0" encoding="utf-8"?>
<sst xmlns="http://schemas.openxmlformats.org/spreadsheetml/2006/main" count="188" uniqueCount="75">
  <si>
    <t>Mão de Obra</t>
  </si>
  <si>
    <t>Diária de Pedreiro</t>
  </si>
  <si>
    <t>Diária de Ajudante</t>
  </si>
  <si>
    <t>Materiais Básicos</t>
  </si>
  <si>
    <t>cm</t>
  </si>
  <si>
    <t xml:space="preserve">Largura </t>
  </si>
  <si>
    <t>Comprimento</t>
  </si>
  <si>
    <t>Altura</t>
  </si>
  <si>
    <t>Preço unitário</t>
  </si>
  <si>
    <t>Tijolo Furado</t>
  </si>
  <si>
    <t>Tijolo Maciço</t>
  </si>
  <si>
    <t xml:space="preserve">Estrutura Convencional </t>
  </si>
  <si>
    <t>Estrutura de Tijolo à vista</t>
  </si>
  <si>
    <t>% de Economia</t>
  </si>
  <si>
    <t>Qt</t>
  </si>
  <si>
    <t>Preço unit</t>
  </si>
  <si>
    <t>Cimento (saco de 50Kg)</t>
  </si>
  <si>
    <t>Areia (metro cúbico)</t>
  </si>
  <si>
    <t xml:space="preserve">areia lavada média </t>
  </si>
  <si>
    <t>cimento</t>
  </si>
  <si>
    <t>Composição argamassa alvenaria  (cimento,areia 1:6) m3</t>
  </si>
  <si>
    <t>Preço Unit</t>
  </si>
  <si>
    <t>total</t>
  </si>
  <si>
    <t>tijolo maciço (perda 5%)</t>
  </si>
  <si>
    <t>pedreiro</t>
  </si>
  <si>
    <t>servente</t>
  </si>
  <si>
    <t>Composição Vedação tijolo maciço e=1,5cm arg 1:6 (m2)</t>
  </si>
  <si>
    <t>tijolo furado (perda 7%)</t>
  </si>
  <si>
    <t>argamassa 1:6 (perda 10%)</t>
  </si>
  <si>
    <t>argamassa 1:6 (perda 5%)</t>
  </si>
  <si>
    <t xml:space="preserve">pedreiro </t>
  </si>
  <si>
    <t>argamassa (perda de 5%)</t>
  </si>
  <si>
    <t>Chapisco</t>
  </si>
  <si>
    <t>Composição argamassa alvenaria  (cimento,areia 1:3) m3</t>
  </si>
  <si>
    <t>Composição argamassa alvenaria  (cimento,areia 1:5) m3</t>
  </si>
  <si>
    <t>Emboço 1:5 e=2,0cm</t>
  </si>
  <si>
    <t>Pintura</t>
  </si>
  <si>
    <t>Acabamento externo</t>
  </si>
  <si>
    <t>Estrut Convencional</t>
  </si>
  <si>
    <t>paredes - mat.</t>
  </si>
  <si>
    <t>Composição Vedação tijolo furado e=1,5cm arg 1:6 (m2)</t>
  </si>
  <si>
    <t>paredes - mo</t>
  </si>
  <si>
    <t>acab ext</t>
  </si>
  <si>
    <t>Acabamento int.</t>
  </si>
  <si>
    <t>Massa Corrida</t>
  </si>
  <si>
    <t>acab int</t>
  </si>
  <si>
    <t>est. Mat</t>
  </si>
  <si>
    <t>est. MO</t>
  </si>
  <si>
    <t>Tijolo à vista</t>
  </si>
  <si>
    <t>imp / verniz</t>
  </si>
  <si>
    <t>ref.</t>
  </si>
  <si>
    <t>acresc.</t>
  </si>
  <si>
    <t>Conv</t>
  </si>
  <si>
    <t>Tj vista</t>
  </si>
  <si>
    <t>Reboco de Gesso (m2)</t>
  </si>
  <si>
    <t>Gesso</t>
  </si>
  <si>
    <t>Com Reboco de cimento e areia</t>
  </si>
  <si>
    <t>Com reboco de Gesso</t>
  </si>
  <si>
    <t>Conv. c/ reboco de gesso</t>
  </si>
  <si>
    <r>
      <rPr>
        <b/>
        <sz val="16"/>
        <color indexed="10"/>
        <rFont val="Calibri"/>
        <family val="2"/>
      </rPr>
      <t>Comparação 1</t>
    </r>
    <r>
      <rPr>
        <sz val="16"/>
        <color indexed="8"/>
        <rFont val="Calibri"/>
        <family val="2"/>
      </rPr>
      <t>: Estrutura convencional (com reboco de cimento e areia) X Estrutura de tijolo maciço à vista</t>
    </r>
  </si>
  <si>
    <t xml:space="preserve">Instruções: </t>
  </si>
  <si>
    <t>2 - Os cálculos abaixo foram baseados na casa modelo do curso; A economia real pode variar de projeto para projeto.</t>
  </si>
  <si>
    <t>3 - Abaixo você tem duas opções de comparação de preços:</t>
  </si>
  <si>
    <t xml:space="preserve">            revestimento externo de emboço de cimento e areia e pintura, e revestimento interno de emboço, massa corrida e pintura) </t>
  </si>
  <si>
    <r>
      <t xml:space="preserve">      A-</t>
    </r>
    <r>
      <rPr>
        <u val="single"/>
        <sz val="11"/>
        <color indexed="8"/>
        <rFont val="Calibri"/>
        <family val="2"/>
      </rPr>
      <t xml:space="preserve"> Comparação 1</t>
    </r>
    <r>
      <rPr>
        <sz val="11"/>
        <color theme="1"/>
        <rFont val="Calibri"/>
        <family val="2"/>
      </rPr>
      <t xml:space="preserve">: compara o custo da estrutura de tijolo a vista em relação à estrutura convencional (tijolo furado e vigas de concreto, com </t>
    </r>
  </si>
  <si>
    <t>1 - O objetivo desta calculadora é fazer uma estimativa de quanto você pode economizar optando pela estrutura de tijolo à vista, ou reboco de gesso</t>
  </si>
  <si>
    <t>ao invés do reboco convencional de cimento e areia. Levando em conta o custo dos materiais e da mão de obra na sua cidade;</t>
  </si>
  <si>
    <t>Não deixe de preencher nenhuma das informações abaixo. Pressione a tecla enter após digitar o último valor. Confira o resultado no quadro verde abaixo.</t>
  </si>
  <si>
    <r>
      <t xml:space="preserve">      B- </t>
    </r>
    <r>
      <rPr>
        <u val="single"/>
        <sz val="11"/>
        <color indexed="8"/>
        <rFont val="Calibri"/>
        <family val="2"/>
      </rPr>
      <t>Comparação 2:</t>
    </r>
    <r>
      <rPr>
        <sz val="11"/>
        <color theme="1"/>
        <rFont val="Calibri"/>
        <family val="2"/>
      </rPr>
      <t xml:space="preserve">  compara os custos da estrutura convencional (com emboço de cimento e areia, massa corrida, e pintura) em relação à estrutura </t>
    </r>
  </si>
  <si>
    <t xml:space="preserve">          convencional com revestimento interno em gesso e pintura.</t>
  </si>
  <si>
    <t>(material + Mão de obra))</t>
  </si>
  <si>
    <t>Use apenas vírgula para separar os números ao invés de pontos.</t>
  </si>
  <si>
    <t>Economia na Estrutura - Versão 2014</t>
  </si>
  <si>
    <r>
      <rPr>
        <b/>
        <sz val="14"/>
        <color indexed="10"/>
        <rFont val="Calibri"/>
        <family val="2"/>
      </rPr>
      <t>Comparação 2:</t>
    </r>
    <r>
      <rPr>
        <sz val="14"/>
        <color indexed="8"/>
        <rFont val="Calibri"/>
        <family val="2"/>
      </rPr>
      <t xml:space="preserve"> Estrutura convencional (com reboco de gesso) X Estrutura Convencional (com reboco de cimento e areia)</t>
    </r>
  </si>
  <si>
    <t>Estimativa de Economia: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</si>
</sst>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4"/>
      <color indexed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20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25" xfId="0" applyFill="1" applyBorder="1" applyAlignment="1">
      <alignment/>
    </xf>
    <xf numFmtId="0" fontId="0" fillId="35" borderId="11" xfId="0" applyFill="1" applyBorder="1" applyAlignment="1">
      <alignment/>
    </xf>
    <xf numFmtId="0" fontId="37" fillId="35" borderId="11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37" fillId="35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37" fillId="33" borderId="0" xfId="0" applyFont="1" applyFill="1" applyAlignment="1">
      <alignment/>
    </xf>
    <xf numFmtId="0" fontId="46" fillId="35" borderId="10" xfId="0" applyFont="1" applyFill="1" applyBorder="1" applyAlignment="1">
      <alignment horizontal="left" vertical="center"/>
    </xf>
    <xf numFmtId="165" fontId="0" fillId="36" borderId="13" xfId="0" applyNumberForma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165" fontId="7" fillId="36" borderId="13" xfId="0" applyNumberFormat="1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6" xfId="0" applyFill="1" applyBorder="1" applyAlignment="1">
      <alignment/>
    </xf>
    <xf numFmtId="0" fontId="47" fillId="34" borderId="12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8" fillId="35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vertical="center"/>
    </xf>
    <xf numFmtId="0" fontId="7" fillId="35" borderId="27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49" fillId="33" borderId="0" xfId="0" applyFont="1" applyFill="1" applyAlignment="1">
      <alignment/>
    </xf>
    <xf numFmtId="0" fontId="0" fillId="35" borderId="25" xfId="0" applyFill="1" applyBorder="1" applyAlignment="1" applyProtection="1">
      <alignment/>
      <protection locked="0"/>
    </xf>
    <xf numFmtId="164" fontId="0" fillId="35" borderId="25" xfId="0" applyNumberFormat="1" applyFill="1" applyBorder="1" applyAlignment="1" applyProtection="1">
      <alignment/>
      <protection locked="0"/>
    </xf>
    <xf numFmtId="0" fontId="37" fillId="35" borderId="12" xfId="0" applyFont="1" applyFill="1" applyBorder="1" applyAlignment="1">
      <alignment/>
    </xf>
    <xf numFmtId="0" fontId="31" fillId="33" borderId="22" xfId="0" applyFont="1" applyFill="1" applyBorder="1" applyAlignment="1">
      <alignment horizontal="center"/>
    </xf>
    <xf numFmtId="0" fontId="31" fillId="33" borderId="24" xfId="0" applyFont="1" applyFill="1" applyBorder="1" applyAlignment="1">
      <alignment horizontal="center"/>
    </xf>
    <xf numFmtId="164" fontId="0" fillId="35" borderId="22" xfId="0" applyNumberFormat="1" applyFill="1" applyBorder="1" applyAlignment="1" applyProtection="1">
      <alignment horizontal="center"/>
      <protection locked="0"/>
    </xf>
    <xf numFmtId="164" fontId="0" fillId="35" borderId="24" xfId="0" applyNumberFormat="1" applyFill="1" applyBorder="1" applyAlignment="1" applyProtection="1">
      <alignment horizontal="center"/>
      <protection locked="0"/>
    </xf>
    <xf numFmtId="0" fontId="0" fillId="35" borderId="25" xfId="0" applyFill="1" applyBorder="1" applyAlignment="1">
      <alignment horizontal="right"/>
    </xf>
    <xf numFmtId="164" fontId="0" fillId="35" borderId="22" xfId="0" applyNumberFormat="1" applyFill="1" applyBorder="1" applyAlignment="1" applyProtection="1">
      <alignment/>
      <protection locked="0"/>
    </xf>
    <xf numFmtId="164" fontId="0" fillId="35" borderId="24" xfId="0" applyNumberFormat="1" applyFill="1" applyBorder="1" applyAlignment="1" applyProtection="1">
      <alignment/>
      <protection locked="0"/>
    </xf>
    <xf numFmtId="164" fontId="0" fillId="35" borderId="25" xfId="0" applyNumberFormat="1" applyFill="1" applyBorder="1" applyAlignment="1" applyProtection="1">
      <alignment/>
      <protection locked="0"/>
    </xf>
    <xf numFmtId="0" fontId="31" fillId="33" borderId="22" xfId="0" applyFont="1" applyFill="1" applyBorder="1" applyAlignment="1">
      <alignment/>
    </xf>
    <xf numFmtId="0" fontId="31" fillId="33" borderId="24" xfId="0" applyFont="1" applyFill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0" fillId="35" borderId="22" xfId="0" applyFill="1" applyBorder="1" applyAlignment="1">
      <alignment/>
    </xf>
    <xf numFmtId="0" fontId="0" fillId="35" borderId="24" xfId="0" applyFill="1" applyBorder="1" applyAlignment="1">
      <alignment/>
    </xf>
    <xf numFmtId="0" fontId="46" fillId="35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16</xdr:row>
      <xdr:rowOff>104775</xdr:rowOff>
    </xdr:from>
    <xdr:to>
      <xdr:col>13</xdr:col>
      <xdr:colOff>76200</xdr:colOff>
      <xdr:row>23</xdr:row>
      <xdr:rowOff>76200</xdr:rowOff>
    </xdr:to>
    <xdr:pic>
      <xdr:nvPicPr>
        <xdr:cNvPr id="1" name="Imagem 1" descr="miniatura tijolo widge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590925"/>
          <a:ext cx="1438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24</xdr:row>
      <xdr:rowOff>28575</xdr:rowOff>
    </xdr:from>
    <xdr:to>
      <xdr:col>13</xdr:col>
      <xdr:colOff>161925</xdr:colOff>
      <xdr:row>29</xdr:row>
      <xdr:rowOff>85725</xdr:rowOff>
    </xdr:to>
    <xdr:pic>
      <xdr:nvPicPr>
        <xdr:cNvPr id="2" name="Imagem 2" descr="tijolo maciç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50387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19</xdr:row>
      <xdr:rowOff>19050</xdr:rowOff>
    </xdr:from>
    <xdr:to>
      <xdr:col>10</xdr:col>
      <xdr:colOff>295275</xdr:colOff>
      <xdr:row>19</xdr:row>
      <xdr:rowOff>190500</xdr:rowOff>
    </xdr:to>
    <xdr:pic>
      <xdr:nvPicPr>
        <xdr:cNvPr id="3" name="Imagem 1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4076700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26</xdr:row>
      <xdr:rowOff>66675</xdr:rowOff>
    </xdr:from>
    <xdr:to>
      <xdr:col>10</xdr:col>
      <xdr:colOff>342900</xdr:colOff>
      <xdr:row>27</xdr:row>
      <xdr:rowOff>47625</xdr:rowOff>
    </xdr:to>
    <xdr:pic>
      <xdr:nvPicPr>
        <xdr:cNvPr id="4" name="Imagem 1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457825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43</xdr:row>
      <xdr:rowOff>66675</xdr:rowOff>
    </xdr:from>
    <xdr:to>
      <xdr:col>12</xdr:col>
      <xdr:colOff>200025</xdr:colOff>
      <xdr:row>50</xdr:row>
      <xdr:rowOff>28575</xdr:rowOff>
    </xdr:to>
    <xdr:pic>
      <xdr:nvPicPr>
        <xdr:cNvPr id="5" name="Imagem 13" descr="miniatura tijolo widge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086850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46</xdr:row>
      <xdr:rowOff>19050</xdr:rowOff>
    </xdr:from>
    <xdr:to>
      <xdr:col>10</xdr:col>
      <xdr:colOff>295275</xdr:colOff>
      <xdr:row>46</xdr:row>
      <xdr:rowOff>190500</xdr:rowOff>
    </xdr:to>
    <xdr:pic>
      <xdr:nvPicPr>
        <xdr:cNvPr id="6" name="Imagem 1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9610725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0.71875" style="0" customWidth="1"/>
    <col min="2" max="2" width="12.57421875" style="0" customWidth="1"/>
    <col min="4" max="4" width="3.421875" style="0" customWidth="1"/>
    <col min="5" max="5" width="14.140625" style="0" customWidth="1"/>
    <col min="6" max="6" width="7.28125" style="0" customWidth="1"/>
    <col min="7" max="7" width="14.00390625" style="0" customWidth="1"/>
    <col min="8" max="8" width="10.00390625" style="0" customWidth="1"/>
    <col min="9" max="9" width="3.57421875" style="0" customWidth="1"/>
    <col min="10" max="10" width="4.7109375" style="0" customWidth="1"/>
    <col min="11" max="11" width="10.421875" style="0" customWidth="1"/>
    <col min="12" max="12" width="13.140625" style="0" customWidth="1"/>
    <col min="13" max="13" width="4.140625" style="0" customWidth="1"/>
    <col min="14" max="14" width="3.8515625" style="0" customWidth="1"/>
    <col min="15" max="15" width="13.28125" style="0" customWidth="1"/>
    <col min="16" max="16" width="3.7109375" style="0" customWidth="1"/>
  </cols>
  <sheetData>
    <row r="1" spans="1:17" ht="30" customHeight="1">
      <c r="A1" s="84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46"/>
      <c r="B3" s="70" t="s">
        <v>60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6"/>
      <c r="B4" s="4" t="s">
        <v>65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46"/>
      <c r="B5" s="4" t="s">
        <v>66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4"/>
      <c r="B6" s="4" t="s">
        <v>61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4"/>
      <c r="B7" s="4" t="s">
        <v>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3" customFormat="1" ht="15">
      <c r="A8" s="4"/>
      <c r="B8" s="4" t="s">
        <v>64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13" customFormat="1" ht="15">
      <c r="A9" s="4"/>
      <c r="B9" s="4" t="s">
        <v>63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13" customFormat="1" ht="15">
      <c r="A10" s="4"/>
      <c r="B10" s="4" t="s">
        <v>68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13" customFormat="1" ht="15">
      <c r="A11" s="4"/>
      <c r="B11" s="4" t="s">
        <v>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13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3" customFormat="1" ht="33.75" customHeight="1">
      <c r="A13" s="34"/>
      <c r="B13" s="45" t="s">
        <v>59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13" customFormat="1" ht="15.7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2:17" ht="15">
      <c r="B15" s="44" t="s">
        <v>67</v>
      </c>
      <c r="C15" s="36"/>
      <c r="D15" s="1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8"/>
    </row>
    <row r="16" spans="1:17" ht="15">
      <c r="A16" s="1"/>
      <c r="B16" s="73" t="s">
        <v>71</v>
      </c>
      <c r="C16" s="7"/>
      <c r="D16" s="3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40"/>
    </row>
    <row r="17" spans="1:17" ht="15">
      <c r="A17" s="1"/>
      <c r="B17" s="73"/>
      <c r="C17" s="7"/>
      <c r="D17" s="3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0"/>
    </row>
    <row r="18" spans="1:17" ht="15">
      <c r="A18" s="1"/>
      <c r="B18" s="39"/>
      <c r="C18" s="7"/>
      <c r="D18" s="74" t="s">
        <v>0</v>
      </c>
      <c r="E18" s="75"/>
      <c r="F18" s="7"/>
      <c r="G18" s="7"/>
      <c r="H18" s="74" t="s">
        <v>9</v>
      </c>
      <c r="I18" s="75"/>
      <c r="J18" s="7"/>
      <c r="K18" s="7"/>
      <c r="L18" s="7"/>
      <c r="M18" s="7"/>
      <c r="N18" s="7"/>
      <c r="O18" s="7"/>
      <c r="P18" s="7"/>
      <c r="Q18" s="40"/>
    </row>
    <row r="19" spans="1:17" ht="15">
      <c r="A19" s="1"/>
      <c r="B19" s="85" t="s">
        <v>1</v>
      </c>
      <c r="C19" s="86"/>
      <c r="D19" s="81">
        <v>100</v>
      </c>
      <c r="E19" s="81"/>
      <c r="F19" s="7"/>
      <c r="G19" s="35" t="s">
        <v>5</v>
      </c>
      <c r="H19" s="71">
        <v>9</v>
      </c>
      <c r="I19" s="35" t="s">
        <v>4</v>
      </c>
      <c r="J19" s="7"/>
      <c r="K19" s="7"/>
      <c r="L19" s="7"/>
      <c r="M19" s="7"/>
      <c r="N19" s="7"/>
      <c r="O19" s="7"/>
      <c r="P19" s="7"/>
      <c r="Q19" s="40"/>
    </row>
    <row r="20" spans="1:17" ht="15">
      <c r="A20" s="1"/>
      <c r="B20" s="85" t="s">
        <v>2</v>
      </c>
      <c r="C20" s="86"/>
      <c r="D20" s="81">
        <v>50</v>
      </c>
      <c r="E20" s="81"/>
      <c r="F20" s="7"/>
      <c r="G20" s="35" t="s">
        <v>7</v>
      </c>
      <c r="H20" s="71">
        <v>19</v>
      </c>
      <c r="I20" s="35" t="s">
        <v>4</v>
      </c>
      <c r="J20" s="7"/>
      <c r="K20" s="7"/>
      <c r="L20" s="7"/>
      <c r="M20" s="7"/>
      <c r="N20" s="7"/>
      <c r="O20" s="7"/>
      <c r="P20" s="7"/>
      <c r="Q20" s="40"/>
    </row>
    <row r="21" spans="1:17" ht="15">
      <c r="A21" s="1"/>
      <c r="B21" s="39"/>
      <c r="C21" s="7"/>
      <c r="D21" s="7"/>
      <c r="E21" s="7"/>
      <c r="F21" s="7"/>
      <c r="G21" s="35" t="s">
        <v>6</v>
      </c>
      <c r="H21" s="71">
        <v>29</v>
      </c>
      <c r="I21" s="35" t="s">
        <v>4</v>
      </c>
      <c r="J21" s="7"/>
      <c r="K21" s="7"/>
      <c r="L21" s="7"/>
      <c r="M21" s="7"/>
      <c r="N21" s="7"/>
      <c r="O21" s="7"/>
      <c r="P21" s="7"/>
      <c r="Q21" s="40"/>
    </row>
    <row r="22" spans="1:17" ht="15">
      <c r="A22" s="1"/>
      <c r="B22" s="39"/>
      <c r="C22" s="7"/>
      <c r="D22" s="7"/>
      <c r="E22" s="7"/>
      <c r="F22" s="7"/>
      <c r="G22" s="35" t="s">
        <v>8</v>
      </c>
      <c r="H22" s="72">
        <v>0.55</v>
      </c>
      <c r="I22" s="35"/>
      <c r="J22" s="7"/>
      <c r="K22" s="7"/>
      <c r="L22" s="7"/>
      <c r="M22" s="7"/>
      <c r="N22" s="7"/>
      <c r="O22" s="7"/>
      <c r="P22" s="7"/>
      <c r="Q22" s="40"/>
    </row>
    <row r="23" spans="1:17" ht="15">
      <c r="A23" s="1"/>
      <c r="B23" s="39"/>
      <c r="C23" s="7"/>
      <c r="D23" s="82" t="s">
        <v>3</v>
      </c>
      <c r="E23" s="8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40"/>
    </row>
    <row r="24" spans="1:17" ht="15">
      <c r="A24" s="1"/>
      <c r="B24" s="78" t="s">
        <v>16</v>
      </c>
      <c r="C24" s="78"/>
      <c r="D24" s="79">
        <v>20</v>
      </c>
      <c r="E24" s="8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0"/>
    </row>
    <row r="25" spans="1:17" ht="15">
      <c r="A25" s="1"/>
      <c r="B25" s="78" t="s">
        <v>17</v>
      </c>
      <c r="C25" s="78"/>
      <c r="D25" s="79">
        <v>80</v>
      </c>
      <c r="E25" s="80"/>
      <c r="F25" s="7"/>
      <c r="G25" s="7"/>
      <c r="H25" s="74" t="s">
        <v>10</v>
      </c>
      <c r="I25" s="75"/>
      <c r="J25" s="7"/>
      <c r="K25" s="7"/>
      <c r="L25" s="7"/>
      <c r="M25" s="7"/>
      <c r="N25" s="7"/>
      <c r="O25" s="7"/>
      <c r="P25" s="7"/>
      <c r="Q25" s="40"/>
    </row>
    <row r="26" spans="1:17" ht="15">
      <c r="A26" s="1"/>
      <c r="B26" s="39"/>
      <c r="C26" s="7"/>
      <c r="D26" s="7"/>
      <c r="E26" s="7"/>
      <c r="F26" s="7"/>
      <c r="G26" s="35" t="s">
        <v>5</v>
      </c>
      <c r="H26" s="71">
        <v>11</v>
      </c>
      <c r="I26" s="35" t="s">
        <v>4</v>
      </c>
      <c r="J26" s="7"/>
      <c r="K26" s="7"/>
      <c r="L26" s="7"/>
      <c r="M26" s="7"/>
      <c r="N26" s="7"/>
      <c r="O26" s="7"/>
      <c r="P26" s="7"/>
      <c r="Q26" s="40"/>
    </row>
    <row r="27" spans="1:17" ht="15">
      <c r="A27" s="1"/>
      <c r="B27" s="39"/>
      <c r="C27" s="7"/>
      <c r="D27" s="7"/>
      <c r="E27" s="7"/>
      <c r="F27" s="7"/>
      <c r="G27" s="35" t="s">
        <v>7</v>
      </c>
      <c r="H27" s="71">
        <v>5.5</v>
      </c>
      <c r="I27" s="35" t="s">
        <v>4</v>
      </c>
      <c r="J27" s="7"/>
      <c r="K27" s="7"/>
      <c r="L27" s="7"/>
      <c r="M27" s="7"/>
      <c r="N27" s="7"/>
      <c r="O27" s="7"/>
      <c r="P27" s="7"/>
      <c r="Q27" s="40"/>
    </row>
    <row r="28" spans="1:17" ht="15">
      <c r="A28" s="1"/>
      <c r="B28" s="39"/>
      <c r="C28" s="7"/>
      <c r="D28" s="7"/>
      <c r="E28" s="7"/>
      <c r="F28" s="7"/>
      <c r="G28" s="35" t="s">
        <v>6</v>
      </c>
      <c r="H28" s="71">
        <v>23</v>
      </c>
      <c r="I28" s="35" t="s">
        <v>4</v>
      </c>
      <c r="J28" s="7"/>
      <c r="K28" s="7"/>
      <c r="L28" s="7"/>
      <c r="M28" s="7"/>
      <c r="N28" s="7"/>
      <c r="O28" s="7"/>
      <c r="P28" s="7"/>
      <c r="Q28" s="40"/>
    </row>
    <row r="29" spans="1:17" ht="15">
      <c r="A29" s="1"/>
      <c r="B29" s="39"/>
      <c r="C29" s="7"/>
      <c r="D29" s="7"/>
      <c r="E29" s="7"/>
      <c r="F29" s="7"/>
      <c r="G29" s="35" t="s">
        <v>8</v>
      </c>
      <c r="H29" s="72">
        <v>0.52</v>
      </c>
      <c r="I29" s="35"/>
      <c r="J29" s="7"/>
      <c r="K29" s="7"/>
      <c r="L29" s="7"/>
      <c r="M29" s="7"/>
      <c r="N29" s="7"/>
      <c r="O29" s="7"/>
      <c r="P29" s="7"/>
      <c r="Q29" s="40"/>
    </row>
    <row r="30" spans="1:17" ht="15.75" thickBot="1">
      <c r="A30" s="1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1:17" ht="26.25">
      <c r="A31" s="3"/>
      <c r="B31" s="55" t="s">
        <v>74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7" ht="18" customHeight="1" thickBot="1">
      <c r="A32" s="3"/>
      <c r="B32" s="5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9"/>
    </row>
    <row r="33" spans="1:17" ht="24.75" customHeight="1">
      <c r="A33" s="3"/>
      <c r="B33" s="60"/>
      <c r="C33" s="47" t="s">
        <v>11</v>
      </c>
      <c r="D33" s="36"/>
      <c r="E33" s="38"/>
      <c r="F33" s="5"/>
      <c r="G33" s="5"/>
      <c r="H33" s="49" t="s">
        <v>12</v>
      </c>
      <c r="I33" s="50"/>
      <c r="J33" s="50"/>
      <c r="K33" s="51"/>
      <c r="L33" s="5"/>
      <c r="M33" s="5"/>
      <c r="N33" s="5"/>
      <c r="O33" s="5"/>
      <c r="P33" s="5"/>
      <c r="Q33" s="59"/>
    </row>
    <row r="34" spans="1:17" ht="15.75" thickBot="1">
      <c r="A34" s="3"/>
      <c r="B34" s="60"/>
      <c r="C34" s="48">
        <f>'Memória de cálculo'!J21</f>
        <v>0</v>
      </c>
      <c r="D34" s="42" t="s">
        <v>13</v>
      </c>
      <c r="E34" s="43"/>
      <c r="F34" s="5"/>
      <c r="G34" s="5"/>
      <c r="H34" s="52">
        <f>'Memória de cálculo'!K21</f>
        <v>34.47998942449422</v>
      </c>
      <c r="I34" s="53" t="s">
        <v>13</v>
      </c>
      <c r="J34" s="53"/>
      <c r="K34" s="54"/>
      <c r="L34" s="5"/>
      <c r="M34" s="5"/>
      <c r="N34" s="5"/>
      <c r="O34" s="5"/>
      <c r="P34" s="5"/>
      <c r="Q34" s="59"/>
    </row>
    <row r="35" spans="1:17" ht="15.75" thickBot="1">
      <c r="A35" s="3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1:17" ht="15">
      <c r="A36" s="3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8.75">
      <c r="A40" s="34"/>
      <c r="B40" s="87" t="s">
        <v>73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5.75" thickBo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5">
      <c r="A42" s="9"/>
      <c r="B42" s="44" t="s">
        <v>67</v>
      </c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/>
    </row>
    <row r="43" spans="1:17" ht="15">
      <c r="A43" s="11"/>
      <c r="B43" s="73" t="s">
        <v>71</v>
      </c>
      <c r="C43" s="7"/>
      <c r="D43" s="3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0"/>
    </row>
    <row r="44" spans="1:17" ht="15">
      <c r="A44" s="11"/>
      <c r="B44" s="39"/>
      <c r="C44" s="7"/>
      <c r="D44" s="3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0"/>
    </row>
    <row r="45" spans="1:17" ht="15">
      <c r="A45" s="11"/>
      <c r="B45" s="39"/>
      <c r="C45" s="7"/>
      <c r="D45" s="74" t="s">
        <v>0</v>
      </c>
      <c r="E45" s="75"/>
      <c r="F45" s="7"/>
      <c r="G45" s="7"/>
      <c r="H45" s="74" t="s">
        <v>9</v>
      </c>
      <c r="I45" s="75"/>
      <c r="J45" s="7"/>
      <c r="K45" s="7"/>
      <c r="L45" s="7"/>
      <c r="M45" s="7"/>
      <c r="N45" s="7"/>
      <c r="O45" s="7"/>
      <c r="P45" s="7"/>
      <c r="Q45" s="40"/>
    </row>
    <row r="46" spans="1:17" ht="15">
      <c r="A46" s="11"/>
      <c r="B46" s="35" t="s">
        <v>1</v>
      </c>
      <c r="C46" s="35"/>
      <c r="D46" s="81">
        <v>100</v>
      </c>
      <c r="E46" s="81"/>
      <c r="F46" s="7"/>
      <c r="G46" s="35" t="s">
        <v>5</v>
      </c>
      <c r="H46" s="71">
        <v>9</v>
      </c>
      <c r="I46" s="35" t="s">
        <v>4</v>
      </c>
      <c r="J46" s="7"/>
      <c r="K46" s="7"/>
      <c r="L46" s="7"/>
      <c r="M46" s="7"/>
      <c r="N46" s="7"/>
      <c r="O46" s="7"/>
      <c r="P46" s="7"/>
      <c r="Q46" s="40"/>
    </row>
    <row r="47" spans="1:17" ht="15">
      <c r="A47" s="11"/>
      <c r="B47" s="35" t="s">
        <v>2</v>
      </c>
      <c r="C47" s="35"/>
      <c r="D47" s="81">
        <v>50</v>
      </c>
      <c r="E47" s="81"/>
      <c r="F47" s="7"/>
      <c r="G47" s="35" t="s">
        <v>7</v>
      </c>
      <c r="H47" s="71">
        <v>19</v>
      </c>
      <c r="I47" s="35" t="s">
        <v>4</v>
      </c>
      <c r="J47" s="7"/>
      <c r="K47" s="7"/>
      <c r="L47" s="7"/>
      <c r="M47" s="7"/>
      <c r="N47" s="7"/>
      <c r="O47" s="7"/>
      <c r="P47" s="7"/>
      <c r="Q47" s="40"/>
    </row>
    <row r="48" spans="1:17" ht="15">
      <c r="A48" s="11"/>
      <c r="B48" s="39"/>
      <c r="C48" s="7"/>
      <c r="D48" s="7"/>
      <c r="E48" s="7"/>
      <c r="F48" s="7"/>
      <c r="G48" s="35" t="s">
        <v>6</v>
      </c>
      <c r="H48" s="71">
        <v>29</v>
      </c>
      <c r="I48" s="35" t="s">
        <v>4</v>
      </c>
      <c r="J48" s="7"/>
      <c r="K48" s="7"/>
      <c r="L48" s="7"/>
      <c r="M48" s="7"/>
      <c r="N48" s="7"/>
      <c r="O48" s="7"/>
      <c r="P48" s="7"/>
      <c r="Q48" s="40"/>
    </row>
    <row r="49" spans="1:17" ht="15">
      <c r="A49" s="11"/>
      <c r="B49" s="39"/>
      <c r="C49" s="7"/>
      <c r="D49" s="7"/>
      <c r="E49" s="7"/>
      <c r="F49" s="7"/>
      <c r="G49" s="35" t="s">
        <v>8</v>
      </c>
      <c r="H49" s="72">
        <v>0.55</v>
      </c>
      <c r="I49" s="35"/>
      <c r="J49" s="7"/>
      <c r="K49" s="7"/>
      <c r="L49" s="7"/>
      <c r="M49" s="7"/>
      <c r="N49" s="7"/>
      <c r="O49" s="7"/>
      <c r="P49" s="7"/>
      <c r="Q49" s="40"/>
    </row>
    <row r="50" spans="1:17" ht="15">
      <c r="A50" s="11"/>
      <c r="B50" s="39"/>
      <c r="C50" s="7"/>
      <c r="D50" s="82" t="s">
        <v>3</v>
      </c>
      <c r="E50" s="83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0"/>
    </row>
    <row r="51" spans="1:17" ht="15">
      <c r="A51" s="11"/>
      <c r="B51" s="78" t="s">
        <v>16</v>
      </c>
      <c r="C51" s="78"/>
      <c r="D51" s="79">
        <v>20</v>
      </c>
      <c r="E51" s="8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0"/>
    </row>
    <row r="52" spans="1:17" ht="15">
      <c r="A52" s="11"/>
      <c r="B52" s="78" t="s">
        <v>17</v>
      </c>
      <c r="C52" s="78"/>
      <c r="D52" s="79">
        <v>80</v>
      </c>
      <c r="E52" s="80"/>
      <c r="F52" s="7"/>
      <c r="G52" s="7"/>
      <c r="H52" s="7"/>
      <c r="I52" s="74" t="s">
        <v>55</v>
      </c>
      <c r="J52" s="75"/>
      <c r="K52" s="7"/>
      <c r="L52" s="7"/>
      <c r="M52" s="7"/>
      <c r="N52" s="7"/>
      <c r="O52" s="7"/>
      <c r="P52" s="7"/>
      <c r="Q52" s="40"/>
    </row>
    <row r="53" spans="1:17" ht="15">
      <c r="A53" s="11"/>
      <c r="B53" s="39"/>
      <c r="C53" s="7"/>
      <c r="D53" s="7"/>
      <c r="E53" s="7"/>
      <c r="F53" s="7"/>
      <c r="G53" s="35" t="s">
        <v>54</v>
      </c>
      <c r="H53" s="35"/>
      <c r="I53" s="76">
        <v>15</v>
      </c>
      <c r="J53" s="77"/>
      <c r="K53" s="7"/>
      <c r="L53" s="7"/>
      <c r="M53" s="7"/>
      <c r="N53" s="7"/>
      <c r="O53" s="7"/>
      <c r="P53" s="7"/>
      <c r="Q53" s="40"/>
    </row>
    <row r="54" spans="1:17" ht="15">
      <c r="A54" s="11"/>
      <c r="B54" s="39"/>
      <c r="C54" s="7"/>
      <c r="D54" s="67"/>
      <c r="E54" s="67"/>
      <c r="F54" s="7"/>
      <c r="G54" s="7" t="s">
        <v>70</v>
      </c>
      <c r="H54" s="7"/>
      <c r="I54" s="7"/>
      <c r="J54" s="7"/>
      <c r="K54" s="7"/>
      <c r="L54" s="7"/>
      <c r="M54" s="7"/>
      <c r="N54" s="7"/>
      <c r="O54" s="7"/>
      <c r="P54" s="7"/>
      <c r="Q54" s="40"/>
    </row>
    <row r="55" spans="1:17" ht="15">
      <c r="A55" s="11"/>
      <c r="B55" s="39"/>
      <c r="C55" s="7"/>
      <c r="D55" s="68"/>
      <c r="E55" s="6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40"/>
    </row>
    <row r="56" spans="1:17" ht="15">
      <c r="A56" s="11"/>
      <c r="B56" s="39"/>
      <c r="C56" s="7"/>
      <c r="D56" s="7"/>
      <c r="E56" s="7"/>
      <c r="F56" s="7"/>
      <c r="G56" s="7"/>
      <c r="H56" s="69"/>
      <c r="I56" s="7"/>
      <c r="J56" s="7"/>
      <c r="K56" s="7"/>
      <c r="L56" s="7"/>
      <c r="M56" s="7"/>
      <c r="N56" s="7"/>
      <c r="O56" s="7"/>
      <c r="P56" s="7"/>
      <c r="Q56" s="40"/>
    </row>
    <row r="57" spans="1:17" ht="15.75" thickBot="1">
      <c r="A57" s="12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</row>
    <row r="58" spans="1:17" ht="26.25">
      <c r="A58" s="3"/>
      <c r="B58" s="58" t="s">
        <v>74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9"/>
    </row>
    <row r="59" spans="1:17" ht="27" thickBot="1">
      <c r="A59" s="3"/>
      <c r="B59" s="5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9"/>
    </row>
    <row r="60" spans="1:17" ht="18.75">
      <c r="A60" s="3"/>
      <c r="B60" s="60"/>
      <c r="C60" s="47" t="s">
        <v>11</v>
      </c>
      <c r="D60" s="36"/>
      <c r="E60" s="38"/>
      <c r="F60" s="5"/>
      <c r="G60" s="5"/>
      <c r="H60" s="47" t="s">
        <v>11</v>
      </c>
      <c r="I60" s="50"/>
      <c r="J60" s="50"/>
      <c r="K60" s="51"/>
      <c r="L60" s="5"/>
      <c r="M60" s="5"/>
      <c r="N60" s="5"/>
      <c r="O60" s="5"/>
      <c r="P60" s="5"/>
      <c r="Q60" s="59"/>
    </row>
    <row r="61" spans="1:17" ht="15">
      <c r="A61" s="3"/>
      <c r="B61" s="60"/>
      <c r="C61" s="64" t="s">
        <v>56</v>
      </c>
      <c r="D61" s="7"/>
      <c r="E61" s="40"/>
      <c r="F61" s="5"/>
      <c r="G61" s="5"/>
      <c r="H61" s="65" t="s">
        <v>57</v>
      </c>
      <c r="I61" s="8"/>
      <c r="J61" s="8"/>
      <c r="K61" s="66"/>
      <c r="L61" s="5"/>
      <c r="M61" s="5"/>
      <c r="N61" s="5"/>
      <c r="O61" s="5"/>
      <c r="P61" s="5"/>
      <c r="Q61" s="59"/>
    </row>
    <row r="62" spans="1:17" ht="15.75" thickBot="1">
      <c r="A62" s="3"/>
      <c r="B62" s="60"/>
      <c r="C62" s="48">
        <f>'Memória de cálc'!J40</f>
        <v>0</v>
      </c>
      <c r="D62" s="42" t="s">
        <v>13</v>
      </c>
      <c r="E62" s="43"/>
      <c r="F62" s="5"/>
      <c r="G62" s="5"/>
      <c r="H62" s="52">
        <f>'Memória de cálc'!K40</f>
        <v>20.937510989037335</v>
      </c>
      <c r="I62" s="53" t="s">
        <v>13</v>
      </c>
      <c r="J62" s="53"/>
      <c r="K62" s="54"/>
      <c r="L62" s="5"/>
      <c r="M62" s="5"/>
      <c r="N62" s="5"/>
      <c r="O62" s="5"/>
      <c r="P62" s="5"/>
      <c r="Q62" s="59"/>
    </row>
    <row r="63" spans="1:17" ht="15.75" thickBot="1">
      <c r="A63" s="3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</row>
  </sheetData>
  <sheetProtection password="C691" sheet="1" objects="1" scenarios="1"/>
  <mergeCells count="24">
    <mergeCell ref="A1:P1"/>
    <mergeCell ref="B19:C19"/>
    <mergeCell ref="D19:E19"/>
    <mergeCell ref="D20:E20"/>
    <mergeCell ref="D18:E18"/>
    <mergeCell ref="H18:I18"/>
    <mergeCell ref="B20:C20"/>
    <mergeCell ref="D51:E51"/>
    <mergeCell ref="H25:I25"/>
    <mergeCell ref="D23:E23"/>
    <mergeCell ref="D24:E24"/>
    <mergeCell ref="D25:E25"/>
    <mergeCell ref="B24:C24"/>
    <mergeCell ref="B25:C25"/>
    <mergeCell ref="I52:J52"/>
    <mergeCell ref="I53:J53"/>
    <mergeCell ref="B52:C52"/>
    <mergeCell ref="D52:E52"/>
    <mergeCell ref="D45:E45"/>
    <mergeCell ref="H45:I45"/>
    <mergeCell ref="D46:E46"/>
    <mergeCell ref="D47:E47"/>
    <mergeCell ref="D50:E50"/>
    <mergeCell ref="B51:C5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2"/>
  <sheetViews>
    <sheetView zoomScalePageLayoutView="0" workbookViewId="0" topLeftCell="A1">
      <selection activeCell="E14" sqref="E14"/>
    </sheetView>
  </sheetViews>
  <sheetFormatPr defaultColWidth="9.140625" defaultRowHeight="15"/>
  <sheetData>
    <row r="2" spans="2:10" ht="15">
      <c r="B2" s="14" t="s">
        <v>33</v>
      </c>
      <c r="C2" s="15"/>
      <c r="D2" s="15"/>
      <c r="E2" s="15"/>
      <c r="F2" s="15"/>
      <c r="G2" s="15"/>
      <c r="H2" s="16"/>
      <c r="J2" t="s">
        <v>38</v>
      </c>
    </row>
    <row r="3" spans="2:13" ht="15">
      <c r="B3" s="17"/>
      <c r="C3" s="6"/>
      <c r="D3" s="6"/>
      <c r="E3" s="6" t="s">
        <v>14</v>
      </c>
      <c r="F3" s="6" t="s">
        <v>15</v>
      </c>
      <c r="G3" s="6"/>
      <c r="H3" s="18"/>
      <c r="J3" t="s">
        <v>39</v>
      </c>
      <c r="M3">
        <f>92.27*I34</f>
        <v>1056.4940825269891</v>
      </c>
    </row>
    <row r="4" spans="2:13" ht="15">
      <c r="B4" s="17" t="s">
        <v>19</v>
      </c>
      <c r="C4" s="6"/>
      <c r="D4" s="6"/>
      <c r="E4" s="6">
        <v>9.33</v>
      </c>
      <c r="F4" s="6">
        <f>'Economia na Estrutura'!D24</f>
        <v>20</v>
      </c>
      <c r="G4" s="6">
        <f>F4*E4</f>
        <v>186.6</v>
      </c>
      <c r="H4" s="18"/>
      <c r="J4" t="s">
        <v>41</v>
      </c>
      <c r="M4">
        <f>106.55*I36</f>
        <v>1372.4971875</v>
      </c>
    </row>
    <row r="5" spans="2:13" ht="15">
      <c r="B5" s="17" t="s">
        <v>18</v>
      </c>
      <c r="C5" s="6"/>
      <c r="D5" s="6"/>
      <c r="E5" s="6">
        <v>1</v>
      </c>
      <c r="F5" s="6">
        <f>'Economia na Estrutura'!D25</f>
        <v>80</v>
      </c>
      <c r="G5" s="6">
        <f>F5*E5</f>
        <v>80</v>
      </c>
      <c r="H5" s="18"/>
      <c r="J5" t="s">
        <v>42</v>
      </c>
      <c r="M5">
        <f>78.85*H60</f>
        <v>2595.093853</v>
      </c>
    </row>
    <row r="6" spans="2:13" ht="15">
      <c r="B6" s="19"/>
      <c r="C6" s="20"/>
      <c r="D6" s="20"/>
      <c r="E6" s="20"/>
      <c r="F6" s="20"/>
      <c r="G6" s="20">
        <f>SUM(G4:G5)</f>
        <v>266.6</v>
      </c>
      <c r="H6" s="21"/>
      <c r="J6" t="s">
        <v>45</v>
      </c>
      <c r="M6">
        <f>121.65*H62</f>
        <v>6193.418037</v>
      </c>
    </row>
    <row r="7" spans="10:13" ht="15">
      <c r="J7" t="s">
        <v>46</v>
      </c>
      <c r="M7">
        <f>2181.85*0.6</f>
        <v>1309.11</v>
      </c>
    </row>
    <row r="8" spans="2:13" ht="15">
      <c r="B8" s="14" t="s">
        <v>34</v>
      </c>
      <c r="C8" s="15"/>
      <c r="D8" s="15"/>
      <c r="E8" s="15"/>
      <c r="F8" s="15"/>
      <c r="G8" s="15"/>
      <c r="H8" s="16"/>
      <c r="J8" t="s">
        <v>47</v>
      </c>
      <c r="M8">
        <f>((2181.85*0.4*0.4)/50)*'Economia na Estrutura'!D20+((2181.85*0.4*0.6)/120)*'Economia na Estrutura'!D19</f>
        <v>785.4659999999999</v>
      </c>
    </row>
    <row r="9" spans="2:13" ht="15">
      <c r="B9" s="17"/>
      <c r="C9" s="6"/>
      <c r="D9" s="6"/>
      <c r="E9" s="6" t="s">
        <v>14</v>
      </c>
      <c r="F9" s="6" t="s">
        <v>15</v>
      </c>
      <c r="G9" s="6"/>
      <c r="H9" s="18"/>
      <c r="M9">
        <f>SUM(M3:M8)</f>
        <v>13312.079160026991</v>
      </c>
    </row>
    <row r="10" spans="2:8" ht="15">
      <c r="B10" s="17" t="s">
        <v>19</v>
      </c>
      <c r="C10" s="6"/>
      <c r="D10" s="6"/>
      <c r="E10" s="6">
        <v>5.6</v>
      </c>
      <c r="F10" s="6">
        <f>'Economia na Estrutura'!D24</f>
        <v>20</v>
      </c>
      <c r="G10" s="6">
        <f>F10*E10</f>
        <v>112</v>
      </c>
      <c r="H10" s="18"/>
    </row>
    <row r="11" spans="2:10" ht="15">
      <c r="B11" s="17" t="s">
        <v>18</v>
      </c>
      <c r="C11" s="6"/>
      <c r="D11" s="6"/>
      <c r="E11" s="6">
        <v>1</v>
      </c>
      <c r="F11" s="6">
        <f>'Economia na Estrutura'!D25</f>
        <v>80</v>
      </c>
      <c r="G11" s="6">
        <f>F11*E11</f>
        <v>80</v>
      </c>
      <c r="H11" s="18"/>
      <c r="J11" t="s">
        <v>48</v>
      </c>
    </row>
    <row r="12" spans="2:13" ht="15">
      <c r="B12" s="19"/>
      <c r="C12" s="20"/>
      <c r="D12" s="20"/>
      <c r="E12" s="20"/>
      <c r="F12" s="20"/>
      <c r="G12" s="20">
        <f>SUM(G10:G11)</f>
        <v>192</v>
      </c>
      <c r="H12" s="21"/>
      <c r="J12" t="s">
        <v>39</v>
      </c>
      <c r="M12">
        <f>92.27*I24</f>
        <v>3422.2754693877546</v>
      </c>
    </row>
    <row r="13" spans="10:13" ht="15">
      <c r="J13" t="s">
        <v>41</v>
      </c>
      <c r="M13">
        <f>106.55*I26</f>
        <v>3196.5</v>
      </c>
    </row>
    <row r="14" spans="2:13" ht="15">
      <c r="B14" s="14" t="s">
        <v>20</v>
      </c>
      <c r="C14" s="15"/>
      <c r="D14" s="15"/>
      <c r="E14" s="15"/>
      <c r="F14" s="15"/>
      <c r="G14" s="15"/>
      <c r="H14" s="16"/>
      <c r="J14" t="s">
        <v>49</v>
      </c>
      <c r="M14">
        <v>788.5</v>
      </c>
    </row>
    <row r="15" spans="2:13" ht="15">
      <c r="B15" s="17"/>
      <c r="C15" s="6"/>
      <c r="D15" s="6"/>
      <c r="E15" s="6" t="s">
        <v>14</v>
      </c>
      <c r="F15" s="6" t="s">
        <v>15</v>
      </c>
      <c r="G15" s="6"/>
      <c r="H15" s="18"/>
      <c r="J15" t="s">
        <v>50</v>
      </c>
      <c r="M15">
        <v>724.41</v>
      </c>
    </row>
    <row r="16" spans="2:13" ht="15">
      <c r="B16" s="17" t="s">
        <v>19</v>
      </c>
      <c r="C16" s="6"/>
      <c r="D16" s="6"/>
      <c r="E16" s="6">
        <v>4.666666666666667</v>
      </c>
      <c r="F16" s="6">
        <f>'Economia na Estrutura'!D24</f>
        <v>20</v>
      </c>
      <c r="G16" s="6">
        <f>F16*E16</f>
        <v>93.33333333333334</v>
      </c>
      <c r="H16" s="18"/>
      <c r="J16" t="s">
        <v>51</v>
      </c>
      <c r="M16">
        <f>8.8*H27</f>
        <v>590.3902040816326</v>
      </c>
    </row>
    <row r="17" spans="2:13" ht="15">
      <c r="B17" s="17" t="s">
        <v>18</v>
      </c>
      <c r="C17" s="6"/>
      <c r="D17" s="6"/>
      <c r="E17" s="6">
        <v>1</v>
      </c>
      <c r="F17" s="6">
        <f>'Economia na Estrutura'!D25</f>
        <v>80</v>
      </c>
      <c r="G17" s="6">
        <f>F17*E17</f>
        <v>80</v>
      </c>
      <c r="H17" s="18"/>
      <c r="M17">
        <f>SUM(M12:M16)</f>
        <v>8722.075673469386</v>
      </c>
    </row>
    <row r="18" spans="2:8" ht="15">
      <c r="B18" s="19"/>
      <c r="C18" s="20"/>
      <c r="D18" s="20"/>
      <c r="E18" s="20"/>
      <c r="F18" s="20"/>
      <c r="G18" s="20">
        <f>SUM(G16:G17)</f>
        <v>173.33333333333334</v>
      </c>
      <c r="H18" s="21"/>
    </row>
    <row r="19" spans="10:11" ht="15">
      <c r="J19" t="s">
        <v>52</v>
      </c>
      <c r="K19" t="s">
        <v>53</v>
      </c>
    </row>
    <row r="20" spans="2:11" ht="15">
      <c r="B20" s="14" t="s">
        <v>26</v>
      </c>
      <c r="C20" s="15"/>
      <c r="D20" s="15"/>
      <c r="E20" s="15"/>
      <c r="F20" s="15"/>
      <c r="G20" s="15"/>
      <c r="H20" s="16"/>
      <c r="J20">
        <f>M9</f>
        <v>13312.079160026991</v>
      </c>
      <c r="K20">
        <f>M17</f>
        <v>8722.075673469386</v>
      </c>
    </row>
    <row r="21" spans="2:11" ht="15">
      <c r="B21" s="17"/>
      <c r="C21" s="6"/>
      <c r="D21" s="6"/>
      <c r="E21" s="6"/>
      <c r="F21" s="6"/>
      <c r="G21" s="6"/>
      <c r="H21" s="18"/>
      <c r="J21">
        <f>100-((J20/LARGE(J20:K20,1))*100)</f>
        <v>0</v>
      </c>
      <c r="K21">
        <f>100-((K20/LARGE(J20:K20,1))*100)</f>
        <v>34.47998942449422</v>
      </c>
    </row>
    <row r="22" spans="2:8" ht="15">
      <c r="B22" s="17"/>
      <c r="C22" s="6"/>
      <c r="D22" s="6"/>
      <c r="E22" s="6"/>
      <c r="F22" s="6" t="s">
        <v>14</v>
      </c>
      <c r="G22" s="6" t="s">
        <v>21</v>
      </c>
      <c r="H22" s="18" t="s">
        <v>22</v>
      </c>
    </row>
    <row r="23" spans="2:8" ht="15">
      <c r="B23" s="17" t="s">
        <v>23</v>
      </c>
      <c r="C23" s="6"/>
      <c r="D23" s="6"/>
      <c r="E23" s="6"/>
      <c r="F23" s="6">
        <f>(1/((('Economia na Estrutura'!H27+1.5)/100)*(('Economia na Estrutura'!H28+1.5)/100)))*1.05</f>
        <v>61.22448979591836</v>
      </c>
      <c r="G23" s="6">
        <f>'Economia na Estrutura'!H29</f>
        <v>0.52</v>
      </c>
      <c r="H23" s="18">
        <f>G23*F23</f>
        <v>31.83673469387755</v>
      </c>
    </row>
    <row r="24" spans="2:9" ht="15">
      <c r="B24" s="17" t="s">
        <v>29</v>
      </c>
      <c r="C24" s="6"/>
      <c r="D24" s="6"/>
      <c r="E24" s="6"/>
      <c r="F24" s="6">
        <f>((('Economia na Estrutura'!H28+1.5+'Economia na Estrutura'!H27)/100)*('Economia na Estrutura'!H26/100)*0.015)*('Memória de cálculo'!F23/1.05)*1.05</f>
        <v>0.03030612244897959</v>
      </c>
      <c r="G24" s="6">
        <f>G18</f>
        <v>173.33333333333334</v>
      </c>
      <c r="H24" s="18">
        <f>G24*F24</f>
        <v>5.253061224489796</v>
      </c>
      <c r="I24">
        <f>H24+H23</f>
        <v>37.089795918367344</v>
      </c>
    </row>
    <row r="25" spans="2:8" ht="15">
      <c r="B25" s="17" t="s">
        <v>24</v>
      </c>
      <c r="C25" s="6"/>
      <c r="D25" s="6"/>
      <c r="E25" s="6"/>
      <c r="F25" s="6">
        <v>1.6</v>
      </c>
      <c r="G25" s="6">
        <f>'Economia na Estrutura'!D19/8</f>
        <v>12.5</v>
      </c>
      <c r="H25" s="18">
        <f>G25*F25</f>
        <v>20</v>
      </c>
    </row>
    <row r="26" spans="2:9" ht="15">
      <c r="B26" s="17" t="s">
        <v>25</v>
      </c>
      <c r="C26" s="6"/>
      <c r="D26" s="6"/>
      <c r="E26" s="6"/>
      <c r="F26" s="6">
        <v>1.6</v>
      </c>
      <c r="G26" s="6">
        <f>'Economia na Estrutura'!D20/8</f>
        <v>6.25</v>
      </c>
      <c r="H26" s="18">
        <f>G26*F26</f>
        <v>10</v>
      </c>
      <c r="I26">
        <f>H26+H25</f>
        <v>30</v>
      </c>
    </row>
    <row r="27" spans="2:8" ht="15">
      <c r="B27" s="17"/>
      <c r="C27" s="6"/>
      <c r="D27" s="6"/>
      <c r="E27" s="6"/>
      <c r="F27" s="6"/>
      <c r="G27" s="6"/>
      <c r="H27" s="18">
        <f>SUM(H23:H26)</f>
        <v>67.08979591836734</v>
      </c>
    </row>
    <row r="28" spans="2:8" ht="15">
      <c r="B28" s="19"/>
      <c r="C28" s="20"/>
      <c r="D28" s="20"/>
      <c r="E28" s="20"/>
      <c r="F28" s="20"/>
      <c r="G28" s="20"/>
      <c r="H28" s="21"/>
    </row>
    <row r="30" spans="2:8" ht="15">
      <c r="B30" s="14" t="s">
        <v>40</v>
      </c>
      <c r="C30" s="15"/>
      <c r="D30" s="15"/>
      <c r="E30" s="15"/>
      <c r="F30" s="15"/>
      <c r="G30" s="15"/>
      <c r="H30" s="16"/>
    </row>
    <row r="31" spans="2:8" ht="15">
      <c r="B31" s="17"/>
      <c r="C31" s="6"/>
      <c r="D31" s="6"/>
      <c r="E31" s="6"/>
      <c r="F31" s="6"/>
      <c r="G31" s="6"/>
      <c r="H31" s="18"/>
    </row>
    <row r="32" spans="2:8" ht="15">
      <c r="B32" s="17"/>
      <c r="C32" s="6"/>
      <c r="D32" s="6"/>
      <c r="E32" s="6"/>
      <c r="F32" s="6" t="s">
        <v>14</v>
      </c>
      <c r="G32" s="6" t="s">
        <v>21</v>
      </c>
      <c r="H32" s="18" t="s">
        <v>22</v>
      </c>
    </row>
    <row r="33" spans="2:8" ht="15">
      <c r="B33" s="17" t="s">
        <v>27</v>
      </c>
      <c r="C33" s="6"/>
      <c r="D33" s="6"/>
      <c r="E33" s="6"/>
      <c r="F33" s="6">
        <f>(1/((('Economia na Estrutura'!H20+1.5)/100)*(('Economia na Estrutura'!H21+1.5)/100)))*1.07</f>
        <v>17.113154738104758</v>
      </c>
      <c r="G33" s="6">
        <f>'Economia na Estrutura'!H22</f>
        <v>0.55</v>
      </c>
      <c r="H33" s="18">
        <f>G33*F33</f>
        <v>9.412235105957617</v>
      </c>
    </row>
    <row r="34" spans="2:9" ht="15">
      <c r="B34" s="17" t="s">
        <v>28</v>
      </c>
      <c r="C34" s="6"/>
      <c r="D34" s="6"/>
      <c r="E34" s="6"/>
      <c r="F34" s="6">
        <f>((('Economia na Estrutura'!H21+1.5+'Economia na Estrutura'!H20)/100)*('Economia na Estrutura'!H19/100)*0.015)*('Memória de cálculo'!F33/1.07)*1.1</f>
        <v>0.011756497401039585</v>
      </c>
      <c r="G34" s="6">
        <f>G18</f>
        <v>173.33333333333334</v>
      </c>
      <c r="H34" s="18">
        <f>G34*F34</f>
        <v>2.0377928828468614</v>
      </c>
      <c r="I34">
        <f>H34+H33</f>
        <v>11.450027988804479</v>
      </c>
    </row>
    <row r="35" spans="2:8" ht="15">
      <c r="B35" s="17" t="s">
        <v>24</v>
      </c>
      <c r="C35" s="6"/>
      <c r="D35" s="6"/>
      <c r="E35" s="6"/>
      <c r="F35" s="6">
        <v>0.687</v>
      </c>
      <c r="G35" s="6">
        <f>'Economia na Estrutura'!D19/8</f>
        <v>12.5</v>
      </c>
      <c r="H35" s="18">
        <f>G35*F35</f>
        <v>8.5875</v>
      </c>
    </row>
    <row r="36" spans="2:9" ht="15">
      <c r="B36" s="17" t="s">
        <v>25</v>
      </c>
      <c r="C36" s="6"/>
      <c r="D36" s="6"/>
      <c r="E36" s="6"/>
      <c r="F36" s="6">
        <v>0.687</v>
      </c>
      <c r="G36" s="6">
        <f>'Economia na Estrutura'!D20/8</f>
        <v>6.25</v>
      </c>
      <c r="H36" s="18">
        <f>G36*F36</f>
        <v>4.29375</v>
      </c>
      <c r="I36">
        <f>H36+H35</f>
        <v>12.881250000000001</v>
      </c>
    </row>
    <row r="37" spans="2:8" ht="15">
      <c r="B37" s="17"/>
      <c r="C37" s="6"/>
      <c r="D37" s="6"/>
      <c r="E37" s="6"/>
      <c r="F37" s="6"/>
      <c r="G37" s="6"/>
      <c r="H37" s="18">
        <f>SUM(H33:H36)</f>
        <v>24.331277988804477</v>
      </c>
    </row>
    <row r="38" spans="2:8" ht="15">
      <c r="B38" s="19"/>
      <c r="C38" s="20"/>
      <c r="D38" s="20"/>
      <c r="E38" s="20"/>
      <c r="F38" s="20"/>
      <c r="G38" s="20"/>
      <c r="H38" s="21"/>
    </row>
    <row r="40" spans="2:8" ht="15">
      <c r="B40" s="22" t="s">
        <v>35</v>
      </c>
      <c r="C40" s="23"/>
      <c r="D40" s="23"/>
      <c r="E40" s="23"/>
      <c r="F40" s="23"/>
      <c r="G40" s="23"/>
      <c r="H40" s="24"/>
    </row>
    <row r="41" spans="2:8" ht="15">
      <c r="B41" s="25"/>
      <c r="C41" s="1"/>
      <c r="D41" s="1"/>
      <c r="E41" s="1"/>
      <c r="F41" s="6" t="s">
        <v>14</v>
      </c>
      <c r="G41" s="6" t="s">
        <v>21</v>
      </c>
      <c r="H41" s="18" t="s">
        <v>22</v>
      </c>
    </row>
    <row r="42" spans="2:8" ht="15">
      <c r="B42" s="25" t="s">
        <v>31</v>
      </c>
      <c r="C42" s="1"/>
      <c r="D42" s="1"/>
      <c r="E42" s="1"/>
      <c r="F42" s="1">
        <v>0.021</v>
      </c>
      <c r="G42" s="1">
        <f>G12</f>
        <v>192</v>
      </c>
      <c r="H42" s="26">
        <f>G42*F42</f>
        <v>4.032</v>
      </c>
    </row>
    <row r="43" spans="2:8" ht="15">
      <c r="B43" s="25" t="s">
        <v>30</v>
      </c>
      <c r="C43" s="1"/>
      <c r="D43" s="1"/>
      <c r="E43" s="1"/>
      <c r="F43" s="1">
        <v>0.6667</v>
      </c>
      <c r="G43" s="1">
        <f>'Economia na Estrutura'!D19/8</f>
        <v>12.5</v>
      </c>
      <c r="H43" s="26">
        <f>G43*F43</f>
        <v>8.33375</v>
      </c>
    </row>
    <row r="44" spans="2:8" ht="15">
      <c r="B44" s="25" t="s">
        <v>25</v>
      </c>
      <c r="C44" s="1"/>
      <c r="D44" s="1"/>
      <c r="E44" s="1"/>
      <c r="F44" s="1">
        <v>0.6667</v>
      </c>
      <c r="G44" s="1">
        <f>'Economia na Estrutura'!D20/8</f>
        <v>6.25</v>
      </c>
      <c r="H44" s="26">
        <f>G44*F44</f>
        <v>4.166875</v>
      </c>
    </row>
    <row r="45" spans="2:8" ht="15">
      <c r="B45" s="25"/>
      <c r="C45" s="1"/>
      <c r="D45" s="1"/>
      <c r="E45" s="1"/>
      <c r="F45" s="1"/>
      <c r="G45" s="1"/>
      <c r="H45" s="26">
        <f>SUM(H42:H44)</f>
        <v>16.532625</v>
      </c>
    </row>
    <row r="46" spans="2:8" ht="15">
      <c r="B46" s="27"/>
      <c r="C46" s="28"/>
      <c r="D46" s="28"/>
      <c r="E46" s="28"/>
      <c r="F46" s="28"/>
      <c r="G46" s="28"/>
      <c r="H46" s="29"/>
    </row>
    <row r="48" spans="2:8" ht="15">
      <c r="B48" s="22" t="s">
        <v>32</v>
      </c>
      <c r="C48" s="23"/>
      <c r="D48" s="23"/>
      <c r="E48" s="23"/>
      <c r="F48" s="23"/>
      <c r="G48" s="23"/>
      <c r="H48" s="24"/>
    </row>
    <row r="49" spans="2:8" ht="15">
      <c r="B49" s="25"/>
      <c r="C49" s="1"/>
      <c r="D49" s="1"/>
      <c r="E49" s="1"/>
      <c r="F49" s="6" t="s">
        <v>14</v>
      </c>
      <c r="G49" s="6" t="s">
        <v>21</v>
      </c>
      <c r="H49" s="18" t="s">
        <v>22</v>
      </c>
    </row>
    <row r="50" spans="2:8" ht="15">
      <c r="B50" s="25" t="s">
        <v>31</v>
      </c>
      <c r="C50" s="1"/>
      <c r="D50" s="1"/>
      <c r="E50" s="1"/>
      <c r="F50" s="1">
        <v>0.0033</v>
      </c>
      <c r="G50" s="1">
        <f>G6</f>
        <v>266.6</v>
      </c>
      <c r="H50" s="26">
        <f>G50*F50</f>
        <v>0.8797800000000001</v>
      </c>
    </row>
    <row r="51" spans="2:8" ht="15">
      <c r="B51" s="25" t="s">
        <v>30</v>
      </c>
      <c r="C51" s="1"/>
      <c r="D51" s="1"/>
      <c r="E51" s="1"/>
      <c r="F51" s="1">
        <v>0.1333</v>
      </c>
      <c r="G51" s="1">
        <f>'Economia na Estrutura'!D19/8</f>
        <v>12.5</v>
      </c>
      <c r="H51" s="26">
        <f>G51*F51</f>
        <v>1.66625</v>
      </c>
    </row>
    <row r="52" spans="2:8" ht="15">
      <c r="B52" s="25" t="s">
        <v>25</v>
      </c>
      <c r="C52" s="1"/>
      <c r="D52" s="1"/>
      <c r="E52" s="1"/>
      <c r="F52" s="1">
        <v>0.1333</v>
      </c>
      <c r="G52" s="1">
        <f>'Economia na Estrutura'!D20/8</f>
        <v>6.25</v>
      </c>
      <c r="H52" s="26">
        <f>G52*F52</f>
        <v>0.833125</v>
      </c>
    </row>
    <row r="53" spans="2:8" ht="15">
      <c r="B53" s="25"/>
      <c r="C53" s="1"/>
      <c r="D53" s="1"/>
      <c r="E53" s="1"/>
      <c r="F53" s="1"/>
      <c r="G53" s="1"/>
      <c r="H53" s="26">
        <f>SUM(H50:H52)</f>
        <v>3.379155</v>
      </c>
    </row>
    <row r="54" spans="2:8" ht="15">
      <c r="B54" s="27"/>
      <c r="C54" s="28"/>
      <c r="D54" s="28"/>
      <c r="E54" s="28"/>
      <c r="F54" s="28"/>
      <c r="G54" s="28"/>
      <c r="H54" s="29"/>
    </row>
    <row r="56" spans="2:8" ht="15">
      <c r="B56" s="30" t="s">
        <v>36</v>
      </c>
      <c r="C56" s="31"/>
      <c r="D56" s="31"/>
      <c r="E56" s="31"/>
      <c r="F56" s="31"/>
      <c r="G56" s="31"/>
      <c r="H56" s="32">
        <v>13</v>
      </c>
    </row>
    <row r="58" spans="2:8" ht="15">
      <c r="B58" s="30" t="s">
        <v>44</v>
      </c>
      <c r="C58" s="31"/>
      <c r="D58" s="31"/>
      <c r="E58" s="31"/>
      <c r="F58" s="31"/>
      <c r="G58" s="31"/>
      <c r="H58" s="32">
        <v>18</v>
      </c>
    </row>
    <row r="60" spans="2:8" ht="15">
      <c r="B60" s="30" t="s">
        <v>37</v>
      </c>
      <c r="C60" s="31"/>
      <c r="D60" s="31"/>
      <c r="E60" s="31"/>
      <c r="F60" s="31"/>
      <c r="G60" s="31"/>
      <c r="H60" s="32">
        <f>H56+H53+H45</f>
        <v>32.91178</v>
      </c>
    </row>
    <row r="62" spans="2:8" ht="15">
      <c r="B62" s="30" t="s">
        <v>43</v>
      </c>
      <c r="C62" s="31"/>
      <c r="D62" s="31"/>
      <c r="E62" s="31"/>
      <c r="F62" s="31"/>
      <c r="G62" s="31"/>
      <c r="H62" s="32">
        <f>H60+H58</f>
        <v>50.91178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2"/>
  <sheetViews>
    <sheetView zoomScalePageLayoutView="0" workbookViewId="0" topLeftCell="A12">
      <selection activeCell="G30" sqref="G30"/>
    </sheetView>
  </sheetViews>
  <sheetFormatPr defaultColWidth="9.140625" defaultRowHeight="15"/>
  <sheetData>
    <row r="2" spans="2:10" ht="15">
      <c r="B2" s="14" t="s">
        <v>33</v>
      </c>
      <c r="C2" s="15"/>
      <c r="D2" s="15"/>
      <c r="E2" s="15"/>
      <c r="F2" s="15"/>
      <c r="G2" s="15"/>
      <c r="H2" s="16"/>
      <c r="J2" t="s">
        <v>38</v>
      </c>
    </row>
    <row r="3" spans="2:13" ht="15">
      <c r="B3" s="17"/>
      <c r="C3" s="6"/>
      <c r="D3" s="6"/>
      <c r="E3" s="6" t="s">
        <v>14</v>
      </c>
      <c r="F3" s="6" t="s">
        <v>15</v>
      </c>
      <c r="G3" s="6"/>
      <c r="H3" s="18"/>
      <c r="J3" t="s">
        <v>39</v>
      </c>
      <c r="M3">
        <f>92.27*I34</f>
        <v>1056.4940825269891</v>
      </c>
    </row>
    <row r="4" spans="2:13" ht="15">
      <c r="B4" s="17" t="s">
        <v>19</v>
      </c>
      <c r="C4" s="6"/>
      <c r="D4" s="6"/>
      <c r="E4" s="6">
        <v>9.33</v>
      </c>
      <c r="F4" s="6">
        <f>'Economia na Estrutura'!D51</f>
        <v>20</v>
      </c>
      <c r="G4" s="6">
        <f>F4*E4</f>
        <v>186.6</v>
      </c>
      <c r="H4" s="18"/>
      <c r="J4" t="s">
        <v>41</v>
      </c>
      <c r="M4">
        <f>106.55*I36</f>
        <v>1372.4971875</v>
      </c>
    </row>
    <row r="5" spans="2:13" ht="15">
      <c r="B5" s="17" t="s">
        <v>18</v>
      </c>
      <c r="C5" s="6"/>
      <c r="D5" s="6"/>
      <c r="E5" s="6">
        <v>1</v>
      </c>
      <c r="F5" s="6">
        <f>'Economia na Estrutura'!D52</f>
        <v>80</v>
      </c>
      <c r="G5" s="6">
        <f>F5*E5</f>
        <v>80</v>
      </c>
      <c r="H5" s="18"/>
      <c r="J5" t="s">
        <v>42</v>
      </c>
      <c r="M5">
        <f>78.85*H60</f>
        <v>2595.093853</v>
      </c>
    </row>
    <row r="6" spans="2:13" ht="15">
      <c r="B6" s="19"/>
      <c r="C6" s="20"/>
      <c r="D6" s="20"/>
      <c r="E6" s="20"/>
      <c r="F6" s="20"/>
      <c r="G6" s="20">
        <f>SUM(G4:G5)</f>
        <v>266.6</v>
      </c>
      <c r="H6" s="21"/>
      <c r="J6" t="s">
        <v>45</v>
      </c>
      <c r="M6">
        <f>121.65*H62</f>
        <v>6193.418037</v>
      </c>
    </row>
    <row r="7" spans="10:13" ht="15">
      <c r="J7" t="s">
        <v>46</v>
      </c>
      <c r="M7">
        <f>2181.85*0.6</f>
        <v>1309.11</v>
      </c>
    </row>
    <row r="8" spans="2:13" ht="15">
      <c r="B8" s="14" t="s">
        <v>34</v>
      </c>
      <c r="C8" s="15"/>
      <c r="D8" s="15"/>
      <c r="E8" s="15"/>
      <c r="F8" s="15"/>
      <c r="G8" s="15"/>
      <c r="H8" s="16"/>
      <c r="J8" t="s">
        <v>47</v>
      </c>
      <c r="M8">
        <f>((2181.85*0.4*0.4)/50)*'Economia na Estrutura'!D47+((2181.85*0.4*0.6)/120)*'Economia na Estrutura'!D46</f>
        <v>785.4659999999999</v>
      </c>
    </row>
    <row r="9" spans="2:13" ht="15">
      <c r="B9" s="17"/>
      <c r="C9" s="6"/>
      <c r="D9" s="6"/>
      <c r="E9" s="6" t="s">
        <v>14</v>
      </c>
      <c r="F9" s="6" t="s">
        <v>15</v>
      </c>
      <c r="G9" s="6"/>
      <c r="H9" s="18"/>
      <c r="M9">
        <f>SUM(M3:M8)</f>
        <v>13312.079160026991</v>
      </c>
    </row>
    <row r="10" spans="2:8" ht="15">
      <c r="B10" s="17" t="s">
        <v>19</v>
      </c>
      <c r="C10" s="6"/>
      <c r="D10" s="6"/>
      <c r="E10" s="6">
        <v>5.6</v>
      </c>
      <c r="F10" s="6">
        <f>'Economia na Estrutura'!D51</f>
        <v>20</v>
      </c>
      <c r="G10" s="6">
        <f>F10*E10</f>
        <v>112</v>
      </c>
      <c r="H10" s="18"/>
    </row>
    <row r="11" spans="2:8" ht="15">
      <c r="B11" s="17" t="s">
        <v>18</v>
      </c>
      <c r="C11" s="6"/>
      <c r="D11" s="6"/>
      <c r="E11" s="6">
        <v>1</v>
      </c>
      <c r="F11" s="6">
        <f>'Economia na Estrutura'!D52</f>
        <v>80</v>
      </c>
      <c r="G11" s="6">
        <f>F11*E11</f>
        <v>80</v>
      </c>
      <c r="H11" s="18"/>
    </row>
    <row r="12" spans="2:8" ht="15">
      <c r="B12" s="19"/>
      <c r="C12" s="20"/>
      <c r="D12" s="20"/>
      <c r="E12" s="20"/>
      <c r="F12" s="20"/>
      <c r="G12" s="20">
        <f>SUM(G10:G11)</f>
        <v>192</v>
      </c>
      <c r="H12" s="21"/>
    </row>
    <row r="14" spans="2:8" ht="15">
      <c r="B14" s="14" t="s">
        <v>20</v>
      </c>
      <c r="C14" s="15"/>
      <c r="D14" s="15"/>
      <c r="E14" s="15"/>
      <c r="F14" s="15"/>
      <c r="G14" s="15"/>
      <c r="H14" s="16"/>
    </row>
    <row r="15" spans="2:8" ht="15">
      <c r="B15" s="17"/>
      <c r="C15" s="6"/>
      <c r="D15" s="6"/>
      <c r="E15" s="6" t="s">
        <v>14</v>
      </c>
      <c r="F15" s="6" t="s">
        <v>15</v>
      </c>
      <c r="G15" s="6"/>
      <c r="H15" s="18"/>
    </row>
    <row r="16" spans="2:8" ht="15">
      <c r="B16" s="17" t="s">
        <v>19</v>
      </c>
      <c r="C16" s="6"/>
      <c r="D16" s="6"/>
      <c r="E16" s="6">
        <v>4.666666666666667</v>
      </c>
      <c r="F16" s="6">
        <f>'Economia na Estrutura'!D51</f>
        <v>20</v>
      </c>
      <c r="G16" s="6">
        <f>F16*E16</f>
        <v>93.33333333333334</v>
      </c>
      <c r="H16" s="18"/>
    </row>
    <row r="17" spans="2:8" ht="15">
      <c r="B17" s="17" t="s">
        <v>18</v>
      </c>
      <c r="C17" s="6"/>
      <c r="D17" s="6"/>
      <c r="E17" s="6">
        <v>1</v>
      </c>
      <c r="F17" s="6">
        <f>'Economia na Estrutura'!D52</f>
        <v>80</v>
      </c>
      <c r="G17" s="6">
        <f>F17*E17</f>
        <v>80</v>
      </c>
      <c r="H17" s="18"/>
    </row>
    <row r="18" spans="2:8" ht="15">
      <c r="B18" s="19"/>
      <c r="C18" s="20"/>
      <c r="D18" s="20"/>
      <c r="E18" s="20"/>
      <c r="F18" s="20"/>
      <c r="G18" s="20">
        <f>SUM(G16:G17)</f>
        <v>173.33333333333334</v>
      </c>
      <c r="H18" s="21"/>
    </row>
    <row r="20" spans="2:8" ht="15">
      <c r="B20" s="14"/>
      <c r="C20" s="15"/>
      <c r="D20" s="15"/>
      <c r="E20" s="15"/>
      <c r="F20" s="15"/>
      <c r="G20" s="15"/>
      <c r="H20" s="16"/>
    </row>
    <row r="21" spans="2:8" ht="15">
      <c r="B21" s="17"/>
      <c r="C21" s="6"/>
      <c r="D21" s="6"/>
      <c r="E21" s="6"/>
      <c r="F21" s="6"/>
      <c r="G21" s="6"/>
      <c r="H21" s="18"/>
    </row>
    <row r="22" spans="2:8" ht="15">
      <c r="B22" s="17"/>
      <c r="C22" s="6"/>
      <c r="D22" s="6"/>
      <c r="E22" s="6"/>
      <c r="F22" s="6"/>
      <c r="G22" s="6"/>
      <c r="H22" s="18"/>
    </row>
    <row r="23" spans="2:8" ht="15">
      <c r="B23" s="17"/>
      <c r="C23" s="6"/>
      <c r="D23" s="6"/>
      <c r="E23" s="6"/>
      <c r="F23" s="6"/>
      <c r="G23" s="6"/>
      <c r="H23" s="18"/>
    </row>
    <row r="24" spans="2:8" ht="15">
      <c r="B24" s="17"/>
      <c r="C24" s="6"/>
      <c r="D24" s="6"/>
      <c r="E24" s="6"/>
      <c r="F24" s="6"/>
      <c r="G24" s="6"/>
      <c r="H24" s="18"/>
    </row>
    <row r="25" spans="2:8" ht="15">
      <c r="B25" s="17"/>
      <c r="C25" s="6"/>
      <c r="D25" s="6"/>
      <c r="E25" s="6"/>
      <c r="F25" s="6"/>
      <c r="G25" s="6"/>
      <c r="H25" s="18"/>
    </row>
    <row r="26" spans="2:8" ht="15">
      <c r="B26" s="17"/>
      <c r="C26" s="6"/>
      <c r="D26" s="6"/>
      <c r="E26" s="6"/>
      <c r="F26" s="6"/>
      <c r="G26" s="6"/>
      <c r="H26" s="18"/>
    </row>
    <row r="27" spans="2:8" ht="15">
      <c r="B27" s="17"/>
      <c r="C27" s="6"/>
      <c r="D27" s="6"/>
      <c r="E27" s="6"/>
      <c r="F27" s="6"/>
      <c r="G27" s="6"/>
      <c r="H27" s="18"/>
    </row>
    <row r="28" spans="2:10" ht="15">
      <c r="B28" s="19"/>
      <c r="C28" s="20"/>
      <c r="D28" s="20"/>
      <c r="E28" s="20"/>
      <c r="F28" s="20"/>
      <c r="G28" s="20"/>
      <c r="H28" s="21"/>
      <c r="J28" t="s">
        <v>58</v>
      </c>
    </row>
    <row r="29" spans="10:13" ht="15">
      <c r="J29" t="s">
        <v>39</v>
      </c>
      <c r="M29">
        <f>92.27*I34</f>
        <v>1056.4940825269891</v>
      </c>
    </row>
    <row r="30" spans="2:13" ht="15">
      <c r="B30" s="14" t="s">
        <v>40</v>
      </c>
      <c r="C30" s="15"/>
      <c r="D30" s="15"/>
      <c r="E30" s="15"/>
      <c r="F30" s="15"/>
      <c r="G30" s="15"/>
      <c r="H30" s="16"/>
      <c r="J30" t="s">
        <v>41</v>
      </c>
      <c r="M30">
        <f>106.55*I36</f>
        <v>1372.4971875</v>
      </c>
    </row>
    <row r="31" spans="2:13" ht="15">
      <c r="B31" s="17"/>
      <c r="C31" s="6"/>
      <c r="D31" s="6"/>
      <c r="E31" s="6"/>
      <c r="F31" s="6"/>
      <c r="G31" s="6"/>
      <c r="H31" s="18"/>
      <c r="J31" t="s">
        <v>42</v>
      </c>
      <c r="M31">
        <f>78.85*H60</f>
        <v>2595.093853</v>
      </c>
    </row>
    <row r="32" spans="2:13" ht="15">
      <c r="B32" s="17"/>
      <c r="C32" s="6"/>
      <c r="D32" s="6"/>
      <c r="E32" s="6"/>
      <c r="F32" s="6" t="s">
        <v>14</v>
      </c>
      <c r="G32" s="6" t="s">
        <v>21</v>
      </c>
      <c r="H32" s="18" t="s">
        <v>22</v>
      </c>
      <c r="J32" t="s">
        <v>45</v>
      </c>
      <c r="M32">
        <f>121.65*('Economia na Estrutura'!I53+H56)</f>
        <v>3406.2000000000003</v>
      </c>
    </row>
    <row r="33" spans="2:13" ht="15">
      <c r="B33" s="17" t="s">
        <v>27</v>
      </c>
      <c r="C33" s="6"/>
      <c r="D33" s="6"/>
      <c r="E33" s="6"/>
      <c r="F33" s="6">
        <f>(1/((('Economia na Estrutura'!H47+1.5)/100)*(('Economia na Estrutura'!H48+1.5)/100)))*1.07</f>
        <v>17.113154738104758</v>
      </c>
      <c r="G33" s="6">
        <f>'Economia na Estrutura'!H49</f>
        <v>0.55</v>
      </c>
      <c r="H33" s="18">
        <f>G33*F33</f>
        <v>9.412235105957617</v>
      </c>
      <c r="J33" t="s">
        <v>46</v>
      </c>
      <c r="M33">
        <f>2181.85*0.6</f>
        <v>1309.11</v>
      </c>
    </row>
    <row r="34" spans="2:13" ht="15">
      <c r="B34" s="17" t="s">
        <v>28</v>
      </c>
      <c r="C34" s="6"/>
      <c r="D34" s="6"/>
      <c r="E34" s="6"/>
      <c r="F34" s="6">
        <f>((('Economia na Estrutura'!H48+1.5+'Economia na Estrutura'!H47)/100)*('Economia na Estrutura'!H46/100)*0.015)*(F33/1.07)*1.1</f>
        <v>0.011756497401039585</v>
      </c>
      <c r="G34" s="6">
        <f>G18</f>
        <v>173.33333333333334</v>
      </c>
      <c r="H34" s="18">
        <f>G34*F34</f>
        <v>2.0377928828468614</v>
      </c>
      <c r="I34">
        <f>H34+H33</f>
        <v>11.450027988804479</v>
      </c>
      <c r="J34" t="s">
        <v>47</v>
      </c>
      <c r="M34">
        <f>((2181.85*0.4*0.4)/50)*'Economia na Estrutura'!D47+((2181.85*0.4*0.6)/120)*'Economia na Estrutura'!D46</f>
        <v>785.4659999999999</v>
      </c>
    </row>
    <row r="35" spans="2:13" ht="15">
      <c r="B35" s="17" t="s">
        <v>24</v>
      </c>
      <c r="C35" s="6"/>
      <c r="D35" s="6"/>
      <c r="E35" s="6"/>
      <c r="F35" s="6">
        <v>0.687</v>
      </c>
      <c r="G35" s="6">
        <f>'Economia na Estrutura'!D46/8</f>
        <v>12.5</v>
      </c>
      <c r="H35" s="18">
        <f>G35*F35</f>
        <v>8.5875</v>
      </c>
      <c r="M35">
        <f>SUM(M29:M34)</f>
        <v>10524.86112302699</v>
      </c>
    </row>
    <row r="36" spans="2:9" ht="15">
      <c r="B36" s="17" t="s">
        <v>25</v>
      </c>
      <c r="C36" s="6"/>
      <c r="D36" s="6"/>
      <c r="E36" s="6"/>
      <c r="F36" s="6">
        <v>0.687</v>
      </c>
      <c r="G36" s="6">
        <f>'Economia na Estrutura'!D47/8</f>
        <v>6.25</v>
      </c>
      <c r="H36" s="18">
        <f>G36*F36</f>
        <v>4.29375</v>
      </c>
      <c r="I36">
        <f>H36+H35</f>
        <v>12.881250000000001</v>
      </c>
    </row>
    <row r="37" spans="2:8" ht="15">
      <c r="B37" s="17"/>
      <c r="C37" s="6"/>
      <c r="D37" s="6"/>
      <c r="E37" s="6"/>
      <c r="F37" s="6"/>
      <c r="G37" s="6"/>
      <c r="H37" s="18">
        <f>SUM(H33:H36)</f>
        <v>24.331277988804477</v>
      </c>
    </row>
    <row r="38" spans="2:11" ht="15">
      <c r="B38" s="19"/>
      <c r="C38" s="20"/>
      <c r="D38" s="20"/>
      <c r="E38" s="20"/>
      <c r="F38" s="20"/>
      <c r="G38" s="20"/>
      <c r="H38" s="21"/>
      <c r="J38" t="s">
        <v>52</v>
      </c>
      <c r="K38" t="s">
        <v>55</v>
      </c>
    </row>
    <row r="39" spans="10:11" ht="15">
      <c r="J39">
        <f>M9</f>
        <v>13312.079160026991</v>
      </c>
      <c r="K39">
        <f>M35</f>
        <v>10524.86112302699</v>
      </c>
    </row>
    <row r="40" spans="2:11" ht="15">
      <c r="B40" s="22" t="s">
        <v>35</v>
      </c>
      <c r="C40" s="23"/>
      <c r="D40" s="23"/>
      <c r="E40" s="23"/>
      <c r="F40" s="23"/>
      <c r="G40" s="23"/>
      <c r="H40" s="24"/>
      <c r="J40">
        <f>100-((J39/LARGE(J39:K39,1))*100)</f>
        <v>0</v>
      </c>
      <c r="K40">
        <f>100-((K39/LARGE(J39:K39,1))*100)</f>
        <v>20.937510989037335</v>
      </c>
    </row>
    <row r="41" spans="2:8" ht="15">
      <c r="B41" s="25"/>
      <c r="C41" s="1"/>
      <c r="D41" s="1"/>
      <c r="E41" s="1"/>
      <c r="F41" s="6" t="s">
        <v>14</v>
      </c>
      <c r="G41" s="6" t="s">
        <v>21</v>
      </c>
      <c r="H41" s="18" t="s">
        <v>22</v>
      </c>
    </row>
    <row r="42" spans="2:8" ht="15">
      <c r="B42" s="25" t="s">
        <v>31</v>
      </c>
      <c r="C42" s="1"/>
      <c r="D42" s="1"/>
      <c r="E42" s="1"/>
      <c r="F42" s="1">
        <v>0.021</v>
      </c>
      <c r="G42" s="1">
        <f>G12</f>
        <v>192</v>
      </c>
      <c r="H42" s="26">
        <f>G42*F42</f>
        <v>4.032</v>
      </c>
    </row>
    <row r="43" spans="2:8" ht="15">
      <c r="B43" s="25" t="s">
        <v>30</v>
      </c>
      <c r="C43" s="1"/>
      <c r="D43" s="1"/>
      <c r="E43" s="1"/>
      <c r="F43" s="1">
        <v>0.6667</v>
      </c>
      <c r="G43" s="1">
        <f>'Economia na Estrutura'!D46/8</f>
        <v>12.5</v>
      </c>
      <c r="H43" s="26">
        <f>G43*F43</f>
        <v>8.33375</v>
      </c>
    </row>
    <row r="44" spans="2:8" ht="15">
      <c r="B44" s="25" t="s">
        <v>25</v>
      </c>
      <c r="C44" s="1"/>
      <c r="D44" s="1"/>
      <c r="E44" s="1"/>
      <c r="F44" s="1">
        <v>0.6667</v>
      </c>
      <c r="G44" s="1">
        <f>'Economia na Estrutura'!D47/8</f>
        <v>6.25</v>
      </c>
      <c r="H44" s="26">
        <f>G44*F44</f>
        <v>4.166875</v>
      </c>
    </row>
    <row r="45" spans="2:8" ht="15">
      <c r="B45" s="25"/>
      <c r="C45" s="1"/>
      <c r="D45" s="1"/>
      <c r="E45" s="1"/>
      <c r="F45" s="1"/>
      <c r="G45" s="1"/>
      <c r="H45" s="26">
        <f>SUM(H42:H44)</f>
        <v>16.532625</v>
      </c>
    </row>
    <row r="46" spans="2:8" ht="15">
      <c r="B46" s="27"/>
      <c r="C46" s="28"/>
      <c r="D46" s="28"/>
      <c r="E46" s="28"/>
      <c r="F46" s="28"/>
      <c r="G46" s="28"/>
      <c r="H46" s="29"/>
    </row>
    <row r="48" spans="2:8" ht="15">
      <c r="B48" s="22" t="s">
        <v>32</v>
      </c>
      <c r="C48" s="23"/>
      <c r="D48" s="23"/>
      <c r="E48" s="23"/>
      <c r="F48" s="23"/>
      <c r="G48" s="23"/>
      <c r="H48" s="24"/>
    </row>
    <row r="49" spans="2:8" ht="15">
      <c r="B49" s="25"/>
      <c r="C49" s="1"/>
      <c r="D49" s="1"/>
      <c r="E49" s="1"/>
      <c r="F49" s="6" t="s">
        <v>14</v>
      </c>
      <c r="G49" s="6" t="s">
        <v>21</v>
      </c>
      <c r="H49" s="18" t="s">
        <v>22</v>
      </c>
    </row>
    <row r="50" spans="2:8" ht="15">
      <c r="B50" s="25" t="s">
        <v>31</v>
      </c>
      <c r="C50" s="1"/>
      <c r="D50" s="1"/>
      <c r="E50" s="1"/>
      <c r="F50" s="1">
        <v>0.0033</v>
      </c>
      <c r="G50" s="1">
        <f>G6</f>
        <v>266.6</v>
      </c>
      <c r="H50" s="26">
        <f>G50*F50</f>
        <v>0.8797800000000001</v>
      </c>
    </row>
    <row r="51" spans="2:8" ht="15">
      <c r="B51" s="25" t="s">
        <v>30</v>
      </c>
      <c r="C51" s="1"/>
      <c r="D51" s="1"/>
      <c r="E51" s="1"/>
      <c r="F51" s="1">
        <v>0.1333</v>
      </c>
      <c r="G51" s="1">
        <f>'Economia na Estrutura'!D46/8</f>
        <v>12.5</v>
      </c>
      <c r="H51" s="26">
        <f>G51*F51</f>
        <v>1.66625</v>
      </c>
    </row>
    <row r="52" spans="2:8" ht="15">
      <c r="B52" s="25" t="s">
        <v>25</v>
      </c>
      <c r="C52" s="1"/>
      <c r="D52" s="1"/>
      <c r="E52" s="1"/>
      <c r="F52" s="1">
        <v>0.1333</v>
      </c>
      <c r="G52" s="1">
        <f>'Economia na Estrutura'!D47/8</f>
        <v>6.25</v>
      </c>
      <c r="H52" s="26">
        <f>G52*F52</f>
        <v>0.833125</v>
      </c>
    </row>
    <row r="53" spans="2:8" ht="15">
      <c r="B53" s="25"/>
      <c r="C53" s="1"/>
      <c r="D53" s="1"/>
      <c r="E53" s="1"/>
      <c r="F53" s="1"/>
      <c r="G53" s="1"/>
      <c r="H53" s="26">
        <f>SUM(H50:H52)</f>
        <v>3.379155</v>
      </c>
    </row>
    <row r="54" spans="2:8" ht="15">
      <c r="B54" s="27"/>
      <c r="C54" s="28"/>
      <c r="D54" s="28"/>
      <c r="E54" s="28"/>
      <c r="F54" s="28"/>
      <c r="G54" s="28"/>
      <c r="H54" s="29"/>
    </row>
    <row r="56" spans="2:8" ht="15">
      <c r="B56" s="30" t="s">
        <v>36</v>
      </c>
      <c r="C56" s="31"/>
      <c r="D56" s="31"/>
      <c r="E56" s="31"/>
      <c r="F56" s="31"/>
      <c r="G56" s="31"/>
      <c r="H56" s="32">
        <v>13</v>
      </c>
    </row>
    <row r="58" spans="2:8" ht="15">
      <c r="B58" s="30" t="s">
        <v>44</v>
      </c>
      <c r="C58" s="31"/>
      <c r="D58" s="31"/>
      <c r="E58" s="31"/>
      <c r="F58" s="31"/>
      <c r="G58" s="31"/>
      <c r="H58" s="32">
        <v>18</v>
      </c>
    </row>
    <row r="60" spans="2:8" ht="15">
      <c r="B60" s="30" t="s">
        <v>37</v>
      </c>
      <c r="C60" s="31"/>
      <c r="D60" s="31"/>
      <c r="E60" s="31"/>
      <c r="F60" s="31"/>
      <c r="G60" s="31"/>
      <c r="H60" s="32">
        <f>H56+H53+H45</f>
        <v>32.91178</v>
      </c>
    </row>
    <row r="62" spans="2:8" ht="15">
      <c r="B62" s="30" t="s">
        <v>43</v>
      </c>
      <c r="C62" s="31"/>
      <c r="D62" s="31"/>
      <c r="E62" s="31"/>
      <c r="F62" s="31"/>
      <c r="G62" s="31"/>
      <c r="H62" s="32">
        <f>H60+H58</f>
        <v>50.91178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2014-09-18T18:45:19Z</dcterms:modified>
  <cp:category/>
  <cp:version/>
  <cp:contentType/>
  <cp:contentStatus/>
</cp:coreProperties>
</file>